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ike\Projects\upwork-proposals\samples\"/>
    </mc:Choice>
  </mc:AlternateContent>
  <xr:revisionPtr revIDLastSave="0" documentId="13_ncr:1_{706A7A20-0A6D-449C-88D4-97A3BC44999F}" xr6:coauthVersionLast="47" xr6:coauthVersionMax="47" xr10:uidLastSave="{00000000-0000-0000-0000-000000000000}"/>
  <bookViews>
    <workbookView xWindow="3300" yWindow="0" windowWidth="21600" windowHeight="11235" xr2:uid="{00000000-000D-0000-FFFF-FFFF00000000}"/>
  </bookViews>
  <sheets>
    <sheet name="Read Me" sheetId="1" r:id="rId1"/>
    <sheet name="Before" sheetId="2" r:id="rId2"/>
    <sheet name="Rules" sheetId="3" r:id="rId3"/>
    <sheet name="Risk Index" sheetId="4" r:id="rId4"/>
    <sheet name="Change Log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4" l="1"/>
  <c r="I25" i="4"/>
  <c r="J25" i="4" s="1"/>
  <c r="I24" i="4"/>
  <c r="J24" i="4" s="1"/>
  <c r="J23" i="4"/>
  <c r="I23" i="4"/>
  <c r="I22" i="4"/>
  <c r="J22" i="4" s="1"/>
  <c r="I21" i="4"/>
  <c r="J21" i="4" s="1"/>
  <c r="I20" i="4"/>
  <c r="J20" i="4" s="1"/>
  <c r="I19" i="4"/>
  <c r="J19" i="4" s="1"/>
  <c r="J18" i="4"/>
  <c r="I18" i="4"/>
  <c r="I17" i="4"/>
  <c r="J17" i="4" s="1"/>
  <c r="I16" i="4"/>
  <c r="J16" i="4" s="1"/>
  <c r="J15" i="4"/>
  <c r="I15" i="4"/>
  <c r="I14" i="4"/>
  <c r="J14" i="4" s="1"/>
  <c r="I13" i="4"/>
  <c r="J13" i="4" s="1"/>
  <c r="I12" i="4"/>
  <c r="J12" i="4" s="1"/>
  <c r="I11" i="4"/>
  <c r="J11" i="4" s="1"/>
  <c r="J10" i="4"/>
  <c r="I10" i="4"/>
  <c r="I9" i="4"/>
  <c r="J9" i="4" s="1"/>
  <c r="I8" i="4"/>
  <c r="J8" i="4" s="1"/>
  <c r="J7" i="4"/>
  <c r="I7" i="4"/>
  <c r="I6" i="4"/>
  <c r="C30" i="4" s="1"/>
  <c r="G7" i="3"/>
  <c r="F7" i="3"/>
  <c r="J6" i="4" l="1"/>
  <c r="C31" i="4"/>
  <c r="F13" i="3"/>
  <c r="C29" i="4"/>
  <c r="F15" i="3"/>
  <c r="F14" i="3"/>
  <c r="F16" i="3"/>
  <c r="F12" i="3"/>
  <c r="F17" i="3" l="1"/>
  <c r="G17" i="3" s="1"/>
</calcChain>
</file>

<file path=xl/sharedStrings.xml><?xml version="1.0" encoding="utf-8"?>
<sst xmlns="http://schemas.openxmlformats.org/spreadsheetml/2006/main" count="254" uniqueCount="164">
  <si>
    <t>Composite Security Risk Index — worked sample</t>
  </si>
  <si>
    <t>Sample data. The sites, scores and source maps are invented for demonstration.</t>
  </si>
  <si>
    <t>What this shows</t>
  </si>
  <si>
    <t>One rule set decides the score, the band and the colour. Nothing is coloured by hand.</t>
  </si>
  <si>
    <t>Read the tabs in order</t>
  </si>
  <si>
    <t>Before shows the faults these files usually carry. The rest is the same data rebuilt.</t>
  </si>
  <si>
    <t>How it fits together</t>
  </si>
  <si>
    <t>1. Rules holds the weights and the band cut-offs. It is the only place a number is typed.</t>
  </si>
  <si>
    <t>2. Risk Index calculates the composite score from the four sub-scores and the weights.</t>
  </si>
  <si>
    <t>3. The band is looked up from the cut-off table, so the same score always gives the same band.</t>
  </si>
  <si>
    <t>4. The fill colour is driven by the Risk Band column, not applied cell by cell.</t>
  </si>
  <si>
    <t>5. Change Log records every correction, with the reason.</t>
  </si>
  <si>
    <t>To change a cut-off</t>
  </si>
  <si>
    <t>Edit the Lower bound column on the Rules sheet. Every band, colour and count updates with it.</t>
  </si>
  <si>
    <t>To change the weighting</t>
  </si>
  <si>
    <t>Edit the weights row on the Rules sheet. The check cell beside it must read 100%.</t>
  </si>
  <si>
    <t>Why the colours are these colours</t>
  </si>
  <si>
    <t>Five-class RdYlBu from ColorBrewer, listed colourblind safe. Severity reads in one direction.</t>
  </si>
  <si>
    <t>Before — how these workbooks usually arrive</t>
  </si>
  <si>
    <t>An illustration of the common faults, not your file. Nothing here is calculated. Every score, band and colour below was typed and coloured by hand.</t>
  </si>
  <si>
    <t>Site ID</t>
  </si>
  <si>
    <t>Site</t>
  </si>
  <si>
    <t>Source map</t>
  </si>
  <si>
    <t>Score</t>
  </si>
  <si>
    <t>Risk band</t>
  </si>
  <si>
    <t>What is wrong here</t>
  </si>
  <si>
    <t>ST-001</t>
  </si>
  <si>
    <t>Harbour Gate Depot</t>
  </si>
  <si>
    <t>Map A</t>
  </si>
  <si>
    <t>61.4</t>
  </si>
  <si>
    <t>Elevated</t>
  </si>
  <si>
    <t>ST-006</t>
  </si>
  <si>
    <t>Cobalt Yard</t>
  </si>
  <si>
    <t>Map B</t>
  </si>
  <si>
    <t>High</t>
  </si>
  <si>
    <t>Same score as ST-001, different band. The band was a judgement call, not a rule.</t>
  </si>
  <si>
    <t>ST-009</t>
  </si>
  <si>
    <t>Junction 14 Hub</t>
  </si>
  <si>
    <t>Map C</t>
  </si>
  <si>
    <t>70.6</t>
  </si>
  <si>
    <t>ST-019</t>
  </si>
  <si>
    <t>Netherby Depot</t>
  </si>
  <si>
    <t>71.6</t>
  </si>
  <si>
    <t>Second amber. Two fills for one band read as two meanings on the map.</t>
  </si>
  <si>
    <t>ST-013</t>
  </si>
  <si>
    <t>Tidewater Terminal</t>
  </si>
  <si>
    <t>83.4</t>
  </si>
  <si>
    <t>Severe</t>
  </si>
  <si>
    <t>ST-004</t>
  </si>
  <si>
    <t>Pinemoor Substation</t>
  </si>
  <si>
    <t>74.3</t>
  </si>
  <si>
    <t>Below the 80 cut-off but coloured Severe. The colour outranked the number.</t>
  </si>
  <si>
    <t>ST-011</t>
  </si>
  <si>
    <t>Sable Ridge Tower</t>
  </si>
  <si>
    <t>65.0</t>
  </si>
  <si>
    <t>65.0 sits in both bands. Overlapping bounds make the answer depend on who typed it.</t>
  </si>
  <si>
    <t>ST-017</t>
  </si>
  <si>
    <t>Halstead Exchange</t>
  </si>
  <si>
    <t>ST-015</t>
  </si>
  <si>
    <t>Quarry Road Plant</t>
  </si>
  <si>
    <t>56.1</t>
  </si>
  <si>
    <t>No band at all. It drops out of every count without anyone noticing.</t>
  </si>
  <si>
    <t>ST-018</t>
  </si>
  <si>
    <t>Coombe Hill Relay</t>
  </si>
  <si>
    <t>48.2</t>
  </si>
  <si>
    <t>52.9</t>
  </si>
  <si>
    <t>Same site twice with two scores. Which map wins is a policy call, so it needs your answer.</t>
  </si>
  <si>
    <t>ST-002</t>
  </si>
  <si>
    <t>Kestrel Data Hall</t>
  </si>
  <si>
    <t>18.6</t>
  </si>
  <si>
    <t>Low</t>
  </si>
  <si>
    <t>ST-020</t>
  </si>
  <si>
    <t>Ashford Vault</t>
  </si>
  <si>
    <t>19.7</t>
  </si>
  <si>
    <t>Guarded</t>
  </si>
  <si>
    <t>Roughly the same score as ST-002, a band apart. The cut-off was never written down.</t>
  </si>
  <si>
    <t>The pattern</t>
  </si>
  <si>
    <t>Every one of these faults comes from the same root. The rule lives in the formatting instead of in a column.</t>
  </si>
  <si>
    <t>Nothing above can be checked, because there is no rule to check it against.</t>
  </si>
  <si>
    <t>The Rules and Risk Index tabs are the same data rebuilt so the score decides the band, and the band decides the colour.</t>
  </si>
  <si>
    <t>Rules</t>
  </si>
  <si>
    <t>The single source of truth. Typed values live here and nowhere else.</t>
  </si>
  <si>
    <t>Category weights</t>
  </si>
  <si>
    <t>Physical Security</t>
  </si>
  <si>
    <t>Cyber Exposure</t>
  </si>
  <si>
    <t>Personnel Risk</t>
  </si>
  <si>
    <t>Continuity Gaps</t>
  </si>
  <si>
    <t>Total</t>
  </si>
  <si>
    <t>Blue figures are inputs. Edit these, not the Risk Index sheet.</t>
  </si>
  <si>
    <t>Band cut-offs</t>
  </si>
  <si>
    <t>Band</t>
  </si>
  <si>
    <t>Lower bound</t>
  </si>
  <si>
    <t>Upper bound</t>
  </si>
  <si>
    <t>Colour</t>
  </si>
  <si>
    <t>Sites</t>
  </si>
  <si>
    <t>What the band requires</t>
  </si>
  <si>
    <t>#2C7BB6</t>
  </si>
  <si>
    <t>Meets standard. Monitor on the normal cycle.</t>
  </si>
  <si>
    <t>#ABD9E9</t>
  </si>
  <si>
    <t>Minor gaps. Fix inside the annual plan.</t>
  </si>
  <si>
    <t>#FFFFBF</t>
  </si>
  <si>
    <t>Named owner and a dated remediation plan.</t>
  </si>
  <si>
    <t>#FDAE61</t>
  </si>
  <si>
    <t>Quarterly review until the score drops.</t>
  </si>
  <si>
    <t>#D7191C</t>
  </si>
  <si>
    <t>Escalate now. Interim controls within 30 days.</t>
  </si>
  <si>
    <t>Bands must run in ascending order and touch with no gap. The lookup reads the Lower bound column.</t>
  </si>
  <si>
    <t>Composite Security Risk Index 2026 — sample</t>
  </si>
  <si>
    <t>Score and band are calculated. Do not type over columns I or J.</t>
  </si>
  <si>
    <t>Region</t>
  </si>
  <si>
    <t>Physical Security
(0-100)</t>
  </si>
  <si>
    <t>Cyber Exposure
(0-100)</t>
  </si>
  <si>
    <t>Personnel Risk
(0-100)</t>
  </si>
  <si>
    <t>Continuity Gaps
(0-100)</t>
  </si>
  <si>
    <t>Composite score</t>
  </si>
  <si>
    <t>Notes</t>
  </si>
  <si>
    <t>North</t>
  </si>
  <si>
    <t>ST-003</t>
  </si>
  <si>
    <t>Alder Street Office</t>
  </si>
  <si>
    <t>West</t>
  </si>
  <si>
    <t>ST-005</t>
  </si>
  <si>
    <t>Rill Valley Warehouse</t>
  </si>
  <si>
    <t>ST-007</t>
  </si>
  <si>
    <t>Foxglove Clinic</t>
  </si>
  <si>
    <t>ST-008</t>
  </si>
  <si>
    <t>Barrow Lane Store</t>
  </si>
  <si>
    <t>Central</t>
  </si>
  <si>
    <t>ST-010</t>
  </si>
  <si>
    <t>Marlow Print Works</t>
  </si>
  <si>
    <t>ST-012</t>
  </si>
  <si>
    <t>Elmgrove Annexe</t>
  </si>
  <si>
    <t>South</t>
  </si>
  <si>
    <t>ST-014</t>
  </si>
  <si>
    <t>Bramble Court</t>
  </si>
  <si>
    <t>ST-016</t>
  </si>
  <si>
    <t>Wren Field Store</t>
  </si>
  <si>
    <t>East</t>
  </si>
  <si>
    <t>Checks</t>
  </si>
  <si>
    <t>Sites in the index</t>
  </si>
  <si>
    <t>Sites with a band</t>
  </si>
  <si>
    <t>Highest score</t>
  </si>
  <si>
    <t>Sites at High or Severe</t>
  </si>
  <si>
    <t>Sub-scores are invented. In a real build they come from the source maps, one column each.</t>
  </si>
  <si>
    <t>Change Log</t>
  </si>
  <si>
    <t>Every correction, and why it was made. This is what a client signs off.</t>
  </si>
  <si>
    <t>#</t>
  </si>
  <si>
    <t>What I found</t>
  </si>
  <si>
    <t>What I changed</t>
  </si>
  <si>
    <t>Why</t>
  </si>
  <si>
    <t>Two sites scored 64.0 sat in different bands.</t>
  </si>
  <si>
    <t>Band now read from the cut-off table by lookup.</t>
  </si>
  <si>
    <t>The old file coloured cells by hand, so equal scores could differ.</t>
  </si>
  <si>
    <t>Three cut-offs overlapped at 45 and 65.</t>
  </si>
  <si>
    <t>Bounds made to touch with no overlap and no gap.</t>
  </si>
  <si>
    <t>An overlap makes the band depend on rule order, not on the score.</t>
  </si>
  <si>
    <t>Amber appeared in two shades across the maps.</t>
  </si>
  <si>
    <t>One five-colour palette, defined once on Rules.</t>
  </si>
  <si>
    <t>Two ambers read as two meanings to anyone scanning the map.</t>
  </si>
  <si>
    <t>Weights were embedded inside each score formula.</t>
  </si>
  <si>
    <t>Weights moved to a single labelled row.</t>
  </si>
  <si>
    <t>A weight change had to be made in twenty places, so it never was.</t>
  </si>
  <si>
    <t>One site appeared on Map B and Map C with different scores.</t>
  </si>
  <si>
    <t>Flagged for your decision, not silently picked.</t>
  </si>
  <si>
    <t>Which map wins is a policy call, and it belongs to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</si>
</sst>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4"/>
      <color rgb="FF1F2430"/>
      <name val="Arial"/>
    </font>
    <font>
      <i/>
      <sz val="9"/>
      <color rgb="FF5B6472"/>
      <name val="Arial"/>
    </font>
    <font>
      <b/>
      <sz val="11"/>
      <color rgb="FF1F2430"/>
      <name val="Arial"/>
    </font>
    <font>
      <sz val="11"/>
      <color rgb="FF3A4250"/>
      <name val="Arial"/>
    </font>
    <font>
      <b/>
      <sz val="10"/>
      <color rgb="FFFFFFFF"/>
      <name val="Arial"/>
    </font>
    <font>
      <sz val="10"/>
      <color rgb="FF1F2430"/>
      <name val="Arial"/>
    </font>
    <font>
      <sz val="10"/>
      <color rgb="FF5B6472"/>
      <name val="Arial"/>
    </font>
    <font>
      <b/>
      <sz val="10"/>
      <color rgb="FFB4232A"/>
      <name val="Arial"/>
    </font>
    <font>
      <sz val="10"/>
      <color rgb="FFFFFFFF"/>
      <name val="Arial"/>
    </font>
    <font>
      <sz val="10"/>
      <color rgb="FF3A4250"/>
      <name val="Arial"/>
    </font>
    <font>
      <sz val="10"/>
      <color rgb="FF0000FF"/>
      <name val="Arial"/>
    </font>
    <font>
      <b/>
      <sz val="10"/>
      <color rgb="FF1F2430"/>
      <name val="Arial"/>
    </font>
    <font>
      <i/>
      <sz val="10"/>
      <color rgb="FF5B6472"/>
      <name val="Arial"/>
    </font>
    <font>
      <sz val="9"/>
      <color rgb="FFFFFFFF"/>
      <name val="Arial"/>
    </font>
    <font>
      <sz val="9"/>
      <color rgb="FF1F2430"/>
      <name val="Arial"/>
    </font>
    <font>
      <b/>
      <sz val="10"/>
      <color rgb="FF5B6472"/>
      <name val="Arial"/>
    </font>
    <font>
      <b/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rgb="FF3D4756"/>
      </patternFill>
    </fill>
    <fill>
      <patternFill patternType="solid">
        <fgColor rgb="FFFFFFBF"/>
      </patternFill>
    </fill>
    <fill>
      <patternFill patternType="solid">
        <fgColor rgb="FFFDAE61"/>
      </patternFill>
    </fill>
    <fill>
      <patternFill patternType="solid">
        <fgColor rgb="FFF5A623"/>
      </patternFill>
    </fill>
    <fill>
      <patternFill patternType="solid">
        <fgColor rgb="FFD7191C"/>
      </patternFill>
    </fill>
    <fill>
      <patternFill patternType="solid">
        <fgColor rgb="FFE8564A"/>
      </patternFill>
    </fill>
    <fill>
      <patternFill patternType="solid">
        <fgColor rgb="FFFFFFFF"/>
      </patternFill>
    </fill>
    <fill>
      <patternFill patternType="solid">
        <fgColor rgb="FF2C7BB6"/>
      </patternFill>
    </fill>
    <fill>
      <patternFill patternType="solid">
        <fgColor rgb="FFABD9E9"/>
      </patternFill>
    </fill>
  </fills>
  <borders count="2">
    <border>
      <left/>
      <right/>
      <top/>
      <bottom/>
      <diagonal/>
    </border>
    <border>
      <left style="thin">
        <color rgb="FFC9CFD8"/>
      </left>
      <right style="thin">
        <color rgb="FFC9CFD8"/>
      </right>
      <top style="thin">
        <color rgb="FFC9CFD8"/>
      </top>
      <bottom style="thin">
        <color rgb="FFC9CFD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6" fillId="8" borderId="1" xfId="0" applyFont="1" applyFill="1" applyBorder="1"/>
    <xf numFmtId="0" fontId="6" fillId="8" borderId="1" xfId="0" applyFont="1" applyFill="1" applyBorder="1" applyAlignment="1">
      <alignment horizontal="center"/>
    </xf>
    <xf numFmtId="0" fontId="9" fillId="9" borderId="1" xfId="0" applyFont="1" applyFill="1" applyBorder="1"/>
    <xf numFmtId="0" fontId="9" fillId="9" borderId="1" xfId="0" applyFont="1" applyFill="1" applyBorder="1" applyAlignment="1">
      <alignment horizontal="center"/>
    </xf>
    <xf numFmtId="0" fontId="6" fillId="10" borderId="1" xfId="0" applyFont="1" applyFill="1" applyBorder="1"/>
    <xf numFmtId="0" fontId="6" fillId="10" borderId="1" xfId="0" applyFont="1" applyFill="1" applyBorder="1" applyAlignment="1">
      <alignment horizontal="center"/>
    </xf>
    <xf numFmtId="0" fontId="10" fillId="0" borderId="0" xfId="0" applyFont="1"/>
    <xf numFmtId="9" fontId="11" fillId="0" borderId="1" xfId="0" applyNumberFormat="1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0" fontId="13" fillId="0" borderId="0" xfId="0" applyFont="1"/>
    <xf numFmtId="0" fontId="12" fillId="0" borderId="1" xfId="0" applyFont="1" applyBorder="1"/>
    <xf numFmtId="0" fontId="11" fillId="0" borderId="1" xfId="0" applyFont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15" fillId="10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6" fillId="0" borderId="1" xfId="0" applyFont="1" applyBorder="1"/>
    <xf numFmtId="164" fontId="12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vertical="top" wrapText="1"/>
    </xf>
  </cellXfs>
  <cellStyles count="1">
    <cellStyle name="Normal" xfId="0" builtinId="0"/>
  </cellStyles>
  <dxfs count="5">
    <dxf>
      <font>
        <sz val="10"/>
        <color rgb="FFFFFFFF"/>
        <name val="Arial"/>
      </font>
      <fill>
        <patternFill patternType="solid">
          <fgColor rgb="FFD7191C"/>
          <bgColor rgb="FFD7191C"/>
        </patternFill>
      </fill>
    </dxf>
    <dxf>
      <font>
        <sz val="10"/>
        <color rgb="FF1F2430"/>
        <name val="Arial"/>
      </font>
      <fill>
        <patternFill patternType="solid">
          <fgColor rgb="FFFDAE61"/>
          <bgColor rgb="FFFDAE61"/>
        </patternFill>
      </fill>
    </dxf>
    <dxf>
      <font>
        <sz val="10"/>
        <color rgb="FF1F2430"/>
        <name val="Arial"/>
      </font>
      <fill>
        <patternFill patternType="solid">
          <fgColor rgb="FFFFFFBF"/>
          <bgColor rgb="FFFFFFBF"/>
        </patternFill>
      </fill>
    </dxf>
    <dxf>
      <font>
        <sz val="10"/>
        <color rgb="FF1F2430"/>
        <name val="Arial"/>
      </font>
      <fill>
        <patternFill patternType="solid">
          <fgColor rgb="FFABD9E9"/>
          <bgColor rgb="FFABD9E9"/>
        </patternFill>
      </fill>
    </dxf>
    <dxf>
      <font>
        <sz val="10"/>
        <color rgb="FFFFFFFF"/>
        <name val="Arial"/>
      </font>
      <fill>
        <patternFill patternType="solid">
          <fgColor rgb="FF2C7BB6"/>
          <bgColor rgb="FF2C7BB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6"/>
  <sheetViews>
    <sheetView showGridLines="0" tabSelected="1" workbookViewId="0"/>
  </sheetViews>
  <sheetFormatPr defaultRowHeight="15" x14ac:dyDescent="0.25"/>
  <cols>
    <col min="1" max="1" width="3" customWidth="1"/>
    <col min="2" max="2" width="100" customWidth="1"/>
  </cols>
  <sheetData>
    <row r="2" spans="2:2" ht="18" x14ac:dyDescent="0.25">
      <c r="B2" s="1" t="s">
        <v>0</v>
      </c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/>
    </row>
    <row r="8" spans="2:2" x14ac:dyDescent="0.25">
      <c r="B8" s="4"/>
    </row>
    <row r="9" spans="2:2" x14ac:dyDescent="0.25">
      <c r="B9" s="3" t="s">
        <v>4</v>
      </c>
    </row>
    <row r="10" spans="2:2" x14ac:dyDescent="0.25">
      <c r="B10" s="4" t="s">
        <v>5</v>
      </c>
    </row>
    <row r="11" spans="2:2" x14ac:dyDescent="0.25">
      <c r="B11" s="4"/>
    </row>
    <row r="12" spans="2:2" x14ac:dyDescent="0.25">
      <c r="B12" s="3" t="s">
        <v>6</v>
      </c>
    </row>
    <row r="13" spans="2:2" x14ac:dyDescent="0.25">
      <c r="B13" s="4" t="s">
        <v>7</v>
      </c>
    </row>
    <row r="14" spans="2:2" x14ac:dyDescent="0.25">
      <c r="B14" s="4" t="s">
        <v>8</v>
      </c>
    </row>
    <row r="15" spans="2:2" x14ac:dyDescent="0.25">
      <c r="B15" s="4" t="s">
        <v>9</v>
      </c>
    </row>
    <row r="16" spans="2:2" x14ac:dyDescent="0.25">
      <c r="B16" s="4" t="s">
        <v>10</v>
      </c>
    </row>
    <row r="17" spans="2:2" x14ac:dyDescent="0.25">
      <c r="B17" s="4" t="s">
        <v>11</v>
      </c>
    </row>
    <row r="18" spans="2:2" x14ac:dyDescent="0.25">
      <c r="B18" s="4"/>
    </row>
    <row r="19" spans="2:2" x14ac:dyDescent="0.25">
      <c r="B19" s="3" t="s">
        <v>12</v>
      </c>
    </row>
    <row r="20" spans="2:2" x14ac:dyDescent="0.25">
      <c r="B20" s="4" t="s">
        <v>13</v>
      </c>
    </row>
    <row r="21" spans="2:2" x14ac:dyDescent="0.25">
      <c r="B21" s="4"/>
    </row>
    <row r="22" spans="2:2" x14ac:dyDescent="0.25">
      <c r="B22" s="3" t="s">
        <v>14</v>
      </c>
    </row>
    <row r="23" spans="2:2" x14ac:dyDescent="0.25">
      <c r="B23" s="4" t="s">
        <v>15</v>
      </c>
    </row>
    <row r="24" spans="2:2" x14ac:dyDescent="0.25">
      <c r="B24" s="4"/>
    </row>
    <row r="25" spans="2:2" x14ac:dyDescent="0.25">
      <c r="B25" s="3" t="s">
        <v>16</v>
      </c>
    </row>
    <row r="26" spans="2:2" x14ac:dyDescent="0.25">
      <c r="B26" s="4" t="s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3"/>
  <sheetViews>
    <sheetView showGridLines="0" workbookViewId="0"/>
  </sheetViews>
  <sheetFormatPr defaultRowHeight="15" x14ac:dyDescent="0.25"/>
  <cols>
    <col min="1" max="1" width="10" customWidth="1"/>
    <col min="2" max="2" width="24" customWidth="1"/>
    <col min="3" max="3" width="12" customWidth="1"/>
    <col min="4" max="4" width="10" customWidth="1"/>
    <col min="5" max="5" width="13" customWidth="1"/>
    <col min="6" max="6" width="64" customWidth="1"/>
  </cols>
  <sheetData>
    <row r="2" spans="1:6" ht="18" x14ac:dyDescent="0.25">
      <c r="A2" s="1" t="s">
        <v>18</v>
      </c>
    </row>
    <row r="3" spans="1:6" x14ac:dyDescent="0.25">
      <c r="A3" s="2" t="s">
        <v>19</v>
      </c>
    </row>
    <row r="5" spans="1:6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</row>
    <row r="6" spans="1:6" ht="27.95" customHeight="1" x14ac:dyDescent="0.25">
      <c r="A6" s="6" t="s">
        <v>26</v>
      </c>
      <c r="B6" s="6" t="s">
        <v>27</v>
      </c>
      <c r="C6" s="6" t="s">
        <v>28</v>
      </c>
      <c r="D6" s="7" t="s">
        <v>29</v>
      </c>
      <c r="E6" s="7" t="s">
        <v>30</v>
      </c>
      <c r="F6" s="8"/>
    </row>
    <row r="7" spans="1:6" ht="27.95" customHeight="1" x14ac:dyDescent="0.25">
      <c r="A7" s="9" t="s">
        <v>31</v>
      </c>
      <c r="B7" s="9" t="s">
        <v>32</v>
      </c>
      <c r="C7" s="9" t="s">
        <v>33</v>
      </c>
      <c r="D7" s="10" t="s">
        <v>29</v>
      </c>
      <c r="E7" s="10" t="s">
        <v>34</v>
      </c>
      <c r="F7" s="11" t="s">
        <v>35</v>
      </c>
    </row>
    <row r="8" spans="1:6" ht="27.95" customHeight="1" x14ac:dyDescent="0.25">
      <c r="A8" s="9" t="s">
        <v>36</v>
      </c>
      <c r="B8" s="9" t="s">
        <v>37</v>
      </c>
      <c r="C8" s="9" t="s">
        <v>38</v>
      </c>
      <c r="D8" s="10" t="s">
        <v>39</v>
      </c>
      <c r="E8" s="10" t="s">
        <v>34</v>
      </c>
      <c r="F8" s="8"/>
    </row>
    <row r="9" spans="1:6" ht="27.95" customHeight="1" x14ac:dyDescent="0.25">
      <c r="A9" s="12" t="s">
        <v>40</v>
      </c>
      <c r="B9" s="12" t="s">
        <v>41</v>
      </c>
      <c r="C9" s="12" t="s">
        <v>33</v>
      </c>
      <c r="D9" s="13" t="s">
        <v>42</v>
      </c>
      <c r="E9" s="13" t="s">
        <v>34</v>
      </c>
      <c r="F9" s="11" t="s">
        <v>43</v>
      </c>
    </row>
    <row r="10" spans="1:6" ht="27.95" customHeight="1" x14ac:dyDescent="0.25">
      <c r="A10" s="14" t="s">
        <v>44</v>
      </c>
      <c r="B10" s="14" t="s">
        <v>45</v>
      </c>
      <c r="C10" s="14" t="s">
        <v>38</v>
      </c>
      <c r="D10" s="15" t="s">
        <v>46</v>
      </c>
      <c r="E10" s="15" t="s">
        <v>47</v>
      </c>
      <c r="F10" s="8"/>
    </row>
    <row r="11" spans="1:6" ht="27.95" customHeight="1" x14ac:dyDescent="0.25">
      <c r="A11" s="16" t="s">
        <v>48</v>
      </c>
      <c r="B11" s="16" t="s">
        <v>49</v>
      </c>
      <c r="C11" s="16" t="s">
        <v>33</v>
      </c>
      <c r="D11" s="17" t="s">
        <v>50</v>
      </c>
      <c r="E11" s="17" t="s">
        <v>47</v>
      </c>
      <c r="F11" s="11" t="s">
        <v>51</v>
      </c>
    </row>
    <row r="12" spans="1:6" ht="27.95" customHeight="1" x14ac:dyDescent="0.25">
      <c r="A12" s="6" t="s">
        <v>52</v>
      </c>
      <c r="B12" s="6" t="s">
        <v>53</v>
      </c>
      <c r="C12" s="6" t="s">
        <v>38</v>
      </c>
      <c r="D12" s="7" t="s">
        <v>54</v>
      </c>
      <c r="E12" s="7" t="s">
        <v>30</v>
      </c>
      <c r="F12" s="11" t="s">
        <v>55</v>
      </c>
    </row>
    <row r="13" spans="1:6" ht="27.95" customHeight="1" x14ac:dyDescent="0.25">
      <c r="A13" s="9" t="s">
        <v>56</v>
      </c>
      <c r="B13" s="9" t="s">
        <v>57</v>
      </c>
      <c r="C13" s="9" t="s">
        <v>38</v>
      </c>
      <c r="D13" s="10" t="s">
        <v>54</v>
      </c>
      <c r="E13" s="10" t="s">
        <v>34</v>
      </c>
      <c r="F13" s="8"/>
    </row>
    <row r="14" spans="1:6" ht="27.95" customHeight="1" x14ac:dyDescent="0.25">
      <c r="A14" s="18" t="s">
        <v>58</v>
      </c>
      <c r="B14" s="18" t="s">
        <v>59</v>
      </c>
      <c r="C14" s="18" t="s">
        <v>33</v>
      </c>
      <c r="D14" s="19" t="s">
        <v>60</v>
      </c>
      <c r="E14" s="19"/>
      <c r="F14" s="11" t="s">
        <v>61</v>
      </c>
    </row>
    <row r="15" spans="1:6" ht="27.95" customHeight="1" x14ac:dyDescent="0.25">
      <c r="A15" s="6" t="s">
        <v>62</v>
      </c>
      <c r="B15" s="6" t="s">
        <v>63</v>
      </c>
      <c r="C15" s="6" t="s">
        <v>38</v>
      </c>
      <c r="D15" s="7" t="s">
        <v>64</v>
      </c>
      <c r="E15" s="7" t="s">
        <v>30</v>
      </c>
      <c r="F15" s="8"/>
    </row>
    <row r="16" spans="1:6" ht="27.95" customHeight="1" x14ac:dyDescent="0.25">
      <c r="A16" s="6" t="s">
        <v>62</v>
      </c>
      <c r="B16" s="6" t="s">
        <v>63</v>
      </c>
      <c r="C16" s="6" t="s">
        <v>33</v>
      </c>
      <c r="D16" s="7" t="s">
        <v>65</v>
      </c>
      <c r="E16" s="7" t="s">
        <v>30</v>
      </c>
      <c r="F16" s="11" t="s">
        <v>66</v>
      </c>
    </row>
    <row r="17" spans="1:6" ht="27.95" customHeight="1" x14ac:dyDescent="0.25">
      <c r="A17" s="20" t="s">
        <v>67</v>
      </c>
      <c r="B17" s="20" t="s">
        <v>68</v>
      </c>
      <c r="C17" s="20" t="s">
        <v>28</v>
      </c>
      <c r="D17" s="21" t="s">
        <v>69</v>
      </c>
      <c r="E17" s="21" t="s">
        <v>70</v>
      </c>
      <c r="F17" s="8"/>
    </row>
    <row r="18" spans="1:6" ht="27.95" customHeight="1" x14ac:dyDescent="0.25">
      <c r="A18" s="22" t="s">
        <v>71</v>
      </c>
      <c r="B18" s="22" t="s">
        <v>72</v>
      </c>
      <c r="C18" s="22" t="s">
        <v>28</v>
      </c>
      <c r="D18" s="23" t="s">
        <v>73</v>
      </c>
      <c r="E18" s="23" t="s">
        <v>74</v>
      </c>
      <c r="F18" s="11" t="s">
        <v>75</v>
      </c>
    </row>
    <row r="20" spans="1:6" x14ac:dyDescent="0.25">
      <c r="A20" s="3" t="s">
        <v>76</v>
      </c>
    </row>
    <row r="21" spans="1:6" x14ac:dyDescent="0.25">
      <c r="A21" s="24" t="s">
        <v>77</v>
      </c>
    </row>
    <row r="22" spans="1:6" x14ac:dyDescent="0.25">
      <c r="A22" s="24" t="s">
        <v>78</v>
      </c>
    </row>
    <row r="23" spans="1:6" x14ac:dyDescent="0.25">
      <c r="A23" s="24" t="s">
        <v>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9"/>
  <sheetViews>
    <sheetView showGridLines="0" workbookViewId="0"/>
  </sheetViews>
  <sheetFormatPr defaultRowHeight="15" x14ac:dyDescent="0.25"/>
  <cols>
    <col min="1" max="1" width="3" customWidth="1"/>
    <col min="2" max="2" width="20" customWidth="1"/>
    <col min="3" max="4" width="14" customWidth="1"/>
    <col min="5" max="5" width="12" customWidth="1"/>
    <col min="6" max="6" width="10" customWidth="1"/>
    <col min="7" max="7" width="52" customWidth="1"/>
  </cols>
  <sheetData>
    <row r="2" spans="2:7" ht="18" x14ac:dyDescent="0.25">
      <c r="B2" s="1" t="s">
        <v>80</v>
      </c>
    </row>
    <row r="3" spans="2:7" x14ac:dyDescent="0.25">
      <c r="B3" s="2" t="s">
        <v>81</v>
      </c>
    </row>
    <row r="5" spans="2:7" x14ac:dyDescent="0.25">
      <c r="B5" s="3" t="s">
        <v>82</v>
      </c>
    </row>
    <row r="6" spans="2:7" ht="25.5" x14ac:dyDescent="0.25">
      <c r="B6" s="5" t="s">
        <v>83</v>
      </c>
      <c r="C6" s="5" t="s">
        <v>84</v>
      </c>
      <c r="D6" s="5" t="s">
        <v>85</v>
      </c>
      <c r="E6" s="5" t="s">
        <v>86</v>
      </c>
      <c r="F6" s="5" t="s">
        <v>87</v>
      </c>
    </row>
    <row r="7" spans="2:7" x14ac:dyDescent="0.25">
      <c r="B7" s="25">
        <v>0.3</v>
      </c>
      <c r="C7" s="25">
        <v>0.3</v>
      </c>
      <c r="D7" s="25">
        <v>0.2</v>
      </c>
      <c r="E7" s="25">
        <v>0.2</v>
      </c>
      <c r="F7" s="26">
        <f>SUM(B7:E7)</f>
        <v>1</v>
      </c>
      <c r="G7" s="27" t="str">
        <f>IF(ROUND(F7,4)=1,"Weights balance","Fix the weights, they must total 100%")</f>
        <v>Weights balance</v>
      </c>
    </row>
    <row r="8" spans="2:7" x14ac:dyDescent="0.25">
      <c r="B8" s="2" t="s">
        <v>88</v>
      </c>
    </row>
    <row r="10" spans="2:7" x14ac:dyDescent="0.25">
      <c r="B10" s="3" t="s">
        <v>89</v>
      </c>
    </row>
    <row r="11" spans="2:7" x14ac:dyDescent="0.25">
      <c r="B11" s="5" t="s">
        <v>90</v>
      </c>
      <c r="C11" s="5" t="s">
        <v>91</v>
      </c>
      <c r="D11" s="5" t="s">
        <v>92</v>
      </c>
      <c r="E11" s="5" t="s">
        <v>93</v>
      </c>
      <c r="F11" s="5" t="s">
        <v>94</v>
      </c>
      <c r="G11" s="5" t="s">
        <v>95</v>
      </c>
    </row>
    <row r="12" spans="2:7" x14ac:dyDescent="0.25">
      <c r="B12" s="28" t="s">
        <v>70</v>
      </c>
      <c r="C12" s="29">
        <v>0</v>
      </c>
      <c r="D12" s="29">
        <v>24</v>
      </c>
      <c r="E12" s="30" t="s">
        <v>96</v>
      </c>
      <c r="F12" s="31">
        <f>COUNTIF('Risk Index'!$J$6:$J$25,$B12)</f>
        <v>3</v>
      </c>
      <c r="G12" s="32" t="s">
        <v>97</v>
      </c>
    </row>
    <row r="13" spans="2:7" x14ac:dyDescent="0.25">
      <c r="B13" s="28" t="s">
        <v>74</v>
      </c>
      <c r="C13" s="29">
        <v>25</v>
      </c>
      <c r="D13" s="29">
        <v>44</v>
      </c>
      <c r="E13" s="33" t="s">
        <v>98</v>
      </c>
      <c r="F13" s="31">
        <f>COUNTIF('Risk Index'!$J$6:$J$25,$B13)</f>
        <v>6</v>
      </c>
      <c r="G13" s="32" t="s">
        <v>99</v>
      </c>
    </row>
    <row r="14" spans="2:7" x14ac:dyDescent="0.25">
      <c r="B14" s="28" t="s">
        <v>30</v>
      </c>
      <c r="C14" s="29">
        <v>45</v>
      </c>
      <c r="D14" s="29">
        <v>64</v>
      </c>
      <c r="E14" s="34" t="s">
        <v>100</v>
      </c>
      <c r="F14" s="31">
        <f>COUNTIF('Risk Index'!$J$6:$J$25,$B14)</f>
        <v>7</v>
      </c>
      <c r="G14" s="32" t="s">
        <v>101</v>
      </c>
    </row>
    <row r="15" spans="2:7" x14ac:dyDescent="0.25">
      <c r="B15" s="28" t="s">
        <v>34</v>
      </c>
      <c r="C15" s="29">
        <v>65</v>
      </c>
      <c r="D15" s="29">
        <v>79</v>
      </c>
      <c r="E15" s="35" t="s">
        <v>102</v>
      </c>
      <c r="F15" s="31">
        <f>COUNTIF('Risk Index'!$J$6:$J$25,$B15)</f>
        <v>3</v>
      </c>
      <c r="G15" s="32" t="s">
        <v>103</v>
      </c>
    </row>
    <row r="16" spans="2:7" x14ac:dyDescent="0.25">
      <c r="B16" s="28" t="s">
        <v>47</v>
      </c>
      <c r="C16" s="29">
        <v>80</v>
      </c>
      <c r="D16" s="29">
        <v>100</v>
      </c>
      <c r="E16" s="36" t="s">
        <v>104</v>
      </c>
      <c r="F16" s="31">
        <f>COUNTIF('Risk Index'!$J$6:$J$25,$B16)</f>
        <v>1</v>
      </c>
      <c r="G16" s="32" t="s">
        <v>105</v>
      </c>
    </row>
    <row r="17" spans="2:7" x14ac:dyDescent="0.25">
      <c r="E17" s="37" t="s">
        <v>87</v>
      </c>
      <c r="F17" s="38">
        <f>SUM(F12:F16)</f>
        <v>20</v>
      </c>
      <c r="G17" s="27" t="str">
        <f>IF(F17=COUNTA('Risk Index'!$A$6:$A$25),"Every site lands in one band","Banding gap, check the cut-offs")</f>
        <v>Every site lands in one band</v>
      </c>
    </row>
    <row r="19" spans="2:7" x14ac:dyDescent="0.25">
      <c r="B19" s="2" t="s">
        <v>106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33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0" customWidth="1"/>
    <col min="2" max="2" width="24" customWidth="1"/>
    <col min="3" max="3" width="11" customWidth="1"/>
    <col min="4" max="4" width="12" customWidth="1"/>
    <col min="5" max="8" width="13" customWidth="1"/>
    <col min="9" max="9" width="15" customWidth="1"/>
    <col min="10" max="10" width="13" customWidth="1"/>
    <col min="11" max="11" width="34" customWidth="1"/>
  </cols>
  <sheetData>
    <row r="2" spans="1:11" ht="18" x14ac:dyDescent="0.25">
      <c r="A2" s="1" t="s">
        <v>107</v>
      </c>
    </row>
    <row r="3" spans="1:11" x14ac:dyDescent="0.25">
      <c r="A3" s="2" t="s">
        <v>108</v>
      </c>
    </row>
    <row r="5" spans="1:11" ht="33.950000000000003" customHeight="1" x14ac:dyDescent="0.25">
      <c r="A5" s="5" t="s">
        <v>20</v>
      </c>
      <c r="B5" s="5" t="s">
        <v>21</v>
      </c>
      <c r="C5" s="5" t="s">
        <v>109</v>
      </c>
      <c r="D5" s="5" t="s">
        <v>22</v>
      </c>
      <c r="E5" s="5" t="s">
        <v>110</v>
      </c>
      <c r="F5" s="5" t="s">
        <v>111</v>
      </c>
      <c r="G5" s="5" t="s">
        <v>112</v>
      </c>
      <c r="H5" s="5" t="s">
        <v>113</v>
      </c>
      <c r="I5" s="5" t="s">
        <v>114</v>
      </c>
      <c r="J5" s="5" t="s">
        <v>24</v>
      </c>
      <c r="K5" s="5" t="s">
        <v>115</v>
      </c>
    </row>
    <row r="6" spans="1:11" x14ac:dyDescent="0.25">
      <c r="A6" s="39" t="s">
        <v>26</v>
      </c>
      <c r="B6" s="39" t="s">
        <v>27</v>
      </c>
      <c r="C6" s="39" t="s">
        <v>116</v>
      </c>
      <c r="D6" s="39" t="s">
        <v>28</v>
      </c>
      <c r="E6" s="29">
        <v>72</v>
      </c>
      <c r="F6" s="29">
        <v>64</v>
      </c>
      <c r="G6" s="29">
        <v>48</v>
      </c>
      <c r="H6" s="29">
        <v>55</v>
      </c>
      <c r="I6" s="40">
        <f>ROUND(SUMPRODUCT(E6:H6,Rules!$B$7:$E$7),1)</f>
        <v>61.4</v>
      </c>
      <c r="J6" s="41" t="str">
        <f>INDEX(Rules!$B$12:$B$16,MATCH(I6,Rules!$C$12:$C$16,1))</f>
        <v>Elevated</v>
      </c>
      <c r="K6" s="42"/>
    </row>
    <row r="7" spans="1:11" x14ac:dyDescent="0.25">
      <c r="A7" s="39" t="s">
        <v>67</v>
      </c>
      <c r="B7" s="39" t="s">
        <v>68</v>
      </c>
      <c r="C7" s="39" t="s">
        <v>116</v>
      </c>
      <c r="D7" s="39" t="s">
        <v>28</v>
      </c>
      <c r="E7" s="29">
        <v>18</v>
      </c>
      <c r="F7" s="29">
        <v>22</v>
      </c>
      <c r="G7" s="29">
        <v>12</v>
      </c>
      <c r="H7" s="29">
        <v>20</v>
      </c>
      <c r="I7" s="40">
        <f>ROUND(SUMPRODUCT(E7:H7,Rules!$B$7:$E$7),1)</f>
        <v>18.399999999999999</v>
      </c>
      <c r="J7" s="41" t="str">
        <f>INDEX(Rules!$B$12:$B$16,MATCH(I7,Rules!$C$12:$C$16,1))</f>
        <v>Low</v>
      </c>
      <c r="K7" s="42"/>
    </row>
    <row r="8" spans="1:11" x14ac:dyDescent="0.25">
      <c r="A8" s="39" t="s">
        <v>117</v>
      </c>
      <c r="B8" s="39" t="s">
        <v>118</v>
      </c>
      <c r="C8" s="39" t="s">
        <v>116</v>
      </c>
      <c r="D8" s="39" t="s">
        <v>28</v>
      </c>
      <c r="E8" s="29">
        <v>34</v>
      </c>
      <c r="F8" s="29">
        <v>41</v>
      </c>
      <c r="G8" s="29">
        <v>30</v>
      </c>
      <c r="H8" s="29">
        <v>38</v>
      </c>
      <c r="I8" s="40">
        <f>ROUND(SUMPRODUCT(E8:H8,Rules!$B$7:$E$7),1)</f>
        <v>36.1</v>
      </c>
      <c r="J8" s="41" t="str">
        <f>INDEX(Rules!$B$12:$B$16,MATCH(I8,Rules!$C$12:$C$16,1))</f>
        <v>Guarded</v>
      </c>
      <c r="K8" s="42"/>
    </row>
    <row r="9" spans="1:11" x14ac:dyDescent="0.25">
      <c r="A9" s="39" t="s">
        <v>48</v>
      </c>
      <c r="B9" s="39" t="s">
        <v>49</v>
      </c>
      <c r="C9" s="39" t="s">
        <v>119</v>
      </c>
      <c r="D9" s="39" t="s">
        <v>33</v>
      </c>
      <c r="E9" s="29">
        <v>88</v>
      </c>
      <c r="F9" s="29">
        <v>61</v>
      </c>
      <c r="G9" s="29">
        <v>55</v>
      </c>
      <c r="H9" s="29">
        <v>74</v>
      </c>
      <c r="I9" s="40">
        <f>ROUND(SUMPRODUCT(E9:H9,Rules!$B$7:$E$7),1)</f>
        <v>70.5</v>
      </c>
      <c r="J9" s="41" t="str">
        <f>INDEX(Rules!$B$12:$B$16,MATCH(I9,Rules!$C$12:$C$16,1))</f>
        <v>High</v>
      </c>
      <c r="K9" s="42"/>
    </row>
    <row r="10" spans="1:11" x14ac:dyDescent="0.25">
      <c r="A10" s="39" t="s">
        <v>120</v>
      </c>
      <c r="B10" s="39" t="s">
        <v>121</v>
      </c>
      <c r="C10" s="39" t="s">
        <v>119</v>
      </c>
      <c r="D10" s="39" t="s">
        <v>33</v>
      </c>
      <c r="E10" s="29">
        <v>52</v>
      </c>
      <c r="F10" s="29">
        <v>47</v>
      </c>
      <c r="G10" s="29">
        <v>44</v>
      </c>
      <c r="H10" s="29">
        <v>61</v>
      </c>
      <c r="I10" s="40">
        <f>ROUND(SUMPRODUCT(E10:H10,Rules!$B$7:$E$7),1)</f>
        <v>50.7</v>
      </c>
      <c r="J10" s="41" t="str">
        <f>INDEX(Rules!$B$12:$B$16,MATCH(I10,Rules!$C$12:$C$16,1))</f>
        <v>Elevated</v>
      </c>
      <c r="K10" s="42"/>
    </row>
    <row r="11" spans="1:11" x14ac:dyDescent="0.25">
      <c r="A11" s="39" t="s">
        <v>31</v>
      </c>
      <c r="B11" s="39" t="s">
        <v>32</v>
      </c>
      <c r="C11" s="39" t="s">
        <v>119</v>
      </c>
      <c r="D11" s="39" t="s">
        <v>33</v>
      </c>
      <c r="E11" s="29">
        <v>66</v>
      </c>
      <c r="F11" s="29">
        <v>58</v>
      </c>
      <c r="G11" s="29">
        <v>71</v>
      </c>
      <c r="H11" s="29">
        <v>49</v>
      </c>
      <c r="I11" s="40">
        <f>ROUND(SUMPRODUCT(E11:H11,Rules!$B$7:$E$7),1)</f>
        <v>61.2</v>
      </c>
      <c r="J11" s="41" t="str">
        <f>INDEX(Rules!$B$12:$B$16,MATCH(I11,Rules!$C$12:$C$16,1))</f>
        <v>Elevated</v>
      </c>
      <c r="K11" s="42"/>
    </row>
    <row r="12" spans="1:11" x14ac:dyDescent="0.25">
      <c r="A12" s="39" t="s">
        <v>122</v>
      </c>
      <c r="B12" s="39" t="s">
        <v>123</v>
      </c>
      <c r="C12" s="39" t="s">
        <v>119</v>
      </c>
      <c r="D12" s="39" t="s">
        <v>33</v>
      </c>
      <c r="E12" s="29">
        <v>41</v>
      </c>
      <c r="F12" s="29">
        <v>55</v>
      </c>
      <c r="G12" s="29">
        <v>33</v>
      </c>
      <c r="H12" s="29">
        <v>29</v>
      </c>
      <c r="I12" s="40">
        <f>ROUND(SUMPRODUCT(E12:H12,Rules!$B$7:$E$7),1)</f>
        <v>41.2</v>
      </c>
      <c r="J12" s="41" t="str">
        <f>INDEX(Rules!$B$12:$B$16,MATCH(I12,Rules!$C$12:$C$16,1))</f>
        <v>Guarded</v>
      </c>
      <c r="K12" s="42"/>
    </row>
    <row r="13" spans="1:11" x14ac:dyDescent="0.25">
      <c r="A13" s="39" t="s">
        <v>124</v>
      </c>
      <c r="B13" s="39" t="s">
        <v>125</v>
      </c>
      <c r="C13" s="39" t="s">
        <v>126</v>
      </c>
      <c r="D13" s="39" t="s">
        <v>28</v>
      </c>
      <c r="E13" s="29">
        <v>27</v>
      </c>
      <c r="F13" s="29">
        <v>31</v>
      </c>
      <c r="G13" s="29">
        <v>26</v>
      </c>
      <c r="H13" s="29">
        <v>24</v>
      </c>
      <c r="I13" s="40">
        <f>ROUND(SUMPRODUCT(E13:H13,Rules!$B$7:$E$7),1)</f>
        <v>27.4</v>
      </c>
      <c r="J13" s="41" t="str">
        <f>INDEX(Rules!$B$12:$B$16,MATCH(I13,Rules!$C$12:$C$16,1))</f>
        <v>Guarded</v>
      </c>
      <c r="K13" s="42"/>
    </row>
    <row r="14" spans="1:11" x14ac:dyDescent="0.25">
      <c r="A14" s="39" t="s">
        <v>36</v>
      </c>
      <c r="B14" s="39" t="s">
        <v>37</v>
      </c>
      <c r="C14" s="39" t="s">
        <v>126</v>
      </c>
      <c r="D14" s="39" t="s">
        <v>38</v>
      </c>
      <c r="E14" s="29">
        <v>79</v>
      </c>
      <c r="F14" s="29">
        <v>72</v>
      </c>
      <c r="G14" s="29">
        <v>58</v>
      </c>
      <c r="H14" s="29">
        <v>68</v>
      </c>
      <c r="I14" s="40">
        <f>ROUND(SUMPRODUCT(E14:H14,Rules!$B$7:$E$7),1)</f>
        <v>70.5</v>
      </c>
      <c r="J14" s="41" t="str">
        <f>INDEX(Rules!$B$12:$B$16,MATCH(I14,Rules!$C$12:$C$16,1))</f>
        <v>High</v>
      </c>
      <c r="K14" s="42"/>
    </row>
    <row r="15" spans="1:11" x14ac:dyDescent="0.25">
      <c r="A15" s="39" t="s">
        <v>127</v>
      </c>
      <c r="B15" s="39" t="s">
        <v>128</v>
      </c>
      <c r="C15" s="39" t="s">
        <v>126</v>
      </c>
      <c r="D15" s="39" t="s">
        <v>38</v>
      </c>
      <c r="E15" s="29">
        <v>45</v>
      </c>
      <c r="F15" s="29">
        <v>38</v>
      </c>
      <c r="G15" s="29">
        <v>51</v>
      </c>
      <c r="H15" s="29">
        <v>43</v>
      </c>
      <c r="I15" s="40">
        <f>ROUND(SUMPRODUCT(E15:H15,Rules!$B$7:$E$7),1)</f>
        <v>43.7</v>
      </c>
      <c r="J15" s="41" t="str">
        <f>INDEX(Rules!$B$12:$B$16,MATCH(I15,Rules!$C$12:$C$16,1))</f>
        <v>Guarded</v>
      </c>
      <c r="K15" s="42"/>
    </row>
    <row r="16" spans="1:11" x14ac:dyDescent="0.25">
      <c r="A16" s="39" t="s">
        <v>52</v>
      </c>
      <c r="B16" s="39" t="s">
        <v>53</v>
      </c>
      <c r="C16" s="39" t="s">
        <v>126</v>
      </c>
      <c r="D16" s="39" t="s">
        <v>38</v>
      </c>
      <c r="E16" s="29">
        <v>61</v>
      </c>
      <c r="F16" s="29">
        <v>69</v>
      </c>
      <c r="G16" s="29">
        <v>40</v>
      </c>
      <c r="H16" s="29">
        <v>52</v>
      </c>
      <c r="I16" s="40">
        <f>ROUND(SUMPRODUCT(E16:H16,Rules!$B$7:$E$7),1)</f>
        <v>57.4</v>
      </c>
      <c r="J16" s="41" t="str">
        <f>INDEX(Rules!$B$12:$B$16,MATCH(I16,Rules!$C$12:$C$16,1))</f>
        <v>Elevated</v>
      </c>
      <c r="K16" s="42"/>
    </row>
    <row r="17" spans="1:11" x14ac:dyDescent="0.25">
      <c r="A17" s="39" t="s">
        <v>129</v>
      </c>
      <c r="B17" s="39" t="s">
        <v>130</v>
      </c>
      <c r="C17" s="39" t="s">
        <v>131</v>
      </c>
      <c r="D17" s="39" t="s">
        <v>28</v>
      </c>
      <c r="E17" s="29">
        <v>22</v>
      </c>
      <c r="F17" s="29">
        <v>19</v>
      </c>
      <c r="G17" s="29">
        <v>35</v>
      </c>
      <c r="H17" s="29">
        <v>28</v>
      </c>
      <c r="I17" s="40">
        <f>ROUND(SUMPRODUCT(E17:H17,Rules!$B$7:$E$7),1)</f>
        <v>24.9</v>
      </c>
      <c r="J17" s="41" t="str">
        <f>INDEX(Rules!$B$12:$B$16,MATCH(I17,Rules!$C$12:$C$16,1))</f>
        <v>Low</v>
      </c>
      <c r="K17" s="42"/>
    </row>
    <row r="18" spans="1:11" x14ac:dyDescent="0.25">
      <c r="A18" s="39" t="s">
        <v>44</v>
      </c>
      <c r="B18" s="39" t="s">
        <v>45</v>
      </c>
      <c r="C18" s="39" t="s">
        <v>131</v>
      </c>
      <c r="D18" s="39" t="s">
        <v>38</v>
      </c>
      <c r="E18" s="29">
        <v>91</v>
      </c>
      <c r="F18" s="29">
        <v>84</v>
      </c>
      <c r="G18" s="29">
        <v>66</v>
      </c>
      <c r="H18" s="29">
        <v>81</v>
      </c>
      <c r="I18" s="40">
        <f>ROUND(SUMPRODUCT(E18:H18,Rules!$B$7:$E$7),1)</f>
        <v>81.900000000000006</v>
      </c>
      <c r="J18" s="41" t="str">
        <f>INDEX(Rules!$B$12:$B$16,MATCH(I18,Rules!$C$12:$C$16,1))</f>
        <v>Severe</v>
      </c>
      <c r="K18" s="42"/>
    </row>
    <row r="19" spans="1:11" x14ac:dyDescent="0.25">
      <c r="A19" s="39" t="s">
        <v>132</v>
      </c>
      <c r="B19" s="39" t="s">
        <v>133</v>
      </c>
      <c r="C19" s="39" t="s">
        <v>131</v>
      </c>
      <c r="D19" s="39" t="s">
        <v>33</v>
      </c>
      <c r="E19" s="29">
        <v>38</v>
      </c>
      <c r="F19" s="29">
        <v>44</v>
      </c>
      <c r="G19" s="29">
        <v>29</v>
      </c>
      <c r="H19" s="29">
        <v>33</v>
      </c>
      <c r="I19" s="40">
        <f>ROUND(SUMPRODUCT(E19:H19,Rules!$B$7:$E$7),1)</f>
        <v>37</v>
      </c>
      <c r="J19" s="41" t="str">
        <f>INDEX(Rules!$B$12:$B$16,MATCH(I19,Rules!$C$12:$C$16,1))</f>
        <v>Guarded</v>
      </c>
      <c r="K19" s="42"/>
    </row>
    <row r="20" spans="1:11" x14ac:dyDescent="0.25">
      <c r="A20" s="39" t="s">
        <v>58</v>
      </c>
      <c r="B20" s="39" t="s">
        <v>59</v>
      </c>
      <c r="C20" s="39" t="s">
        <v>131</v>
      </c>
      <c r="D20" s="39" t="s">
        <v>33</v>
      </c>
      <c r="E20" s="29">
        <v>57</v>
      </c>
      <c r="F20" s="29">
        <v>49</v>
      </c>
      <c r="G20" s="29">
        <v>63</v>
      </c>
      <c r="H20" s="29">
        <v>59</v>
      </c>
      <c r="I20" s="40">
        <f>ROUND(SUMPRODUCT(E20:H20,Rules!$B$7:$E$7),1)</f>
        <v>56.2</v>
      </c>
      <c r="J20" s="41" t="str">
        <f>INDEX(Rules!$B$12:$B$16,MATCH(I20,Rules!$C$12:$C$16,1))</f>
        <v>Elevated</v>
      </c>
      <c r="K20" s="42"/>
    </row>
    <row r="21" spans="1:11" x14ac:dyDescent="0.25">
      <c r="A21" s="39" t="s">
        <v>134</v>
      </c>
      <c r="B21" s="39" t="s">
        <v>135</v>
      </c>
      <c r="C21" s="39" t="s">
        <v>136</v>
      </c>
      <c r="D21" s="39" t="s">
        <v>28</v>
      </c>
      <c r="E21" s="29">
        <v>31</v>
      </c>
      <c r="F21" s="29">
        <v>26</v>
      </c>
      <c r="G21" s="29">
        <v>22</v>
      </c>
      <c r="H21" s="29">
        <v>30</v>
      </c>
      <c r="I21" s="40">
        <f>ROUND(SUMPRODUCT(E21:H21,Rules!$B$7:$E$7),1)</f>
        <v>27.5</v>
      </c>
      <c r="J21" s="41" t="str">
        <f>INDEX(Rules!$B$12:$B$16,MATCH(I21,Rules!$C$12:$C$16,1))</f>
        <v>Guarded</v>
      </c>
      <c r="K21" s="42"/>
    </row>
    <row r="22" spans="1:11" x14ac:dyDescent="0.25">
      <c r="A22" s="39" t="s">
        <v>56</v>
      </c>
      <c r="B22" s="39" t="s">
        <v>57</v>
      </c>
      <c r="C22" s="39" t="s">
        <v>136</v>
      </c>
      <c r="D22" s="39" t="s">
        <v>38</v>
      </c>
      <c r="E22" s="29">
        <v>68</v>
      </c>
      <c r="F22" s="29">
        <v>77</v>
      </c>
      <c r="G22" s="29">
        <v>45</v>
      </c>
      <c r="H22" s="29">
        <v>56</v>
      </c>
      <c r="I22" s="40">
        <f>ROUND(SUMPRODUCT(E22:H22,Rules!$B$7:$E$7),1)</f>
        <v>63.7</v>
      </c>
      <c r="J22" s="41" t="str">
        <f>INDEX(Rules!$B$12:$B$16,MATCH(I22,Rules!$C$12:$C$16,1))</f>
        <v>Elevated</v>
      </c>
      <c r="K22" s="42"/>
    </row>
    <row r="23" spans="1:11" x14ac:dyDescent="0.25">
      <c r="A23" s="39" t="s">
        <v>62</v>
      </c>
      <c r="B23" s="39" t="s">
        <v>63</v>
      </c>
      <c r="C23" s="39" t="s">
        <v>136</v>
      </c>
      <c r="D23" s="39" t="s">
        <v>38</v>
      </c>
      <c r="E23" s="29">
        <v>49</v>
      </c>
      <c r="F23" s="29">
        <v>53</v>
      </c>
      <c r="G23" s="29">
        <v>37</v>
      </c>
      <c r="H23" s="29">
        <v>47</v>
      </c>
      <c r="I23" s="40">
        <f>ROUND(SUMPRODUCT(E23:H23,Rules!$B$7:$E$7),1)</f>
        <v>47.4</v>
      </c>
      <c r="J23" s="41" t="str">
        <f>INDEX(Rules!$B$12:$B$16,MATCH(I23,Rules!$C$12:$C$16,1))</f>
        <v>Elevated</v>
      </c>
      <c r="K23" s="42"/>
    </row>
    <row r="24" spans="1:11" x14ac:dyDescent="0.25">
      <c r="A24" s="39" t="s">
        <v>40</v>
      </c>
      <c r="B24" s="39" t="s">
        <v>41</v>
      </c>
      <c r="C24" s="39" t="s">
        <v>136</v>
      </c>
      <c r="D24" s="39" t="s">
        <v>33</v>
      </c>
      <c r="E24" s="29">
        <v>76</v>
      </c>
      <c r="F24" s="29">
        <v>58</v>
      </c>
      <c r="G24" s="29">
        <v>69</v>
      </c>
      <c r="H24" s="29">
        <v>71</v>
      </c>
      <c r="I24" s="40">
        <f>ROUND(SUMPRODUCT(E24:H24,Rules!$B$7:$E$7),1)</f>
        <v>68.2</v>
      </c>
      <c r="J24" s="41" t="str">
        <f>INDEX(Rules!$B$12:$B$16,MATCH(I24,Rules!$C$12:$C$16,1))</f>
        <v>High</v>
      </c>
      <c r="K24" s="42"/>
    </row>
    <row r="25" spans="1:11" x14ac:dyDescent="0.25">
      <c r="A25" s="39" t="s">
        <v>71</v>
      </c>
      <c r="B25" s="39" t="s">
        <v>72</v>
      </c>
      <c r="C25" s="39" t="s">
        <v>136</v>
      </c>
      <c r="D25" s="39" t="s">
        <v>28</v>
      </c>
      <c r="E25" s="29">
        <v>15</v>
      </c>
      <c r="F25" s="29">
        <v>28</v>
      </c>
      <c r="G25" s="29">
        <v>18</v>
      </c>
      <c r="H25" s="29">
        <v>16</v>
      </c>
      <c r="I25" s="40">
        <f>ROUND(SUMPRODUCT(E25:H25,Rules!$B$7:$E$7),1)</f>
        <v>19.7</v>
      </c>
      <c r="J25" s="41" t="str">
        <f>INDEX(Rules!$B$12:$B$16,MATCH(I25,Rules!$C$12:$C$16,1))</f>
        <v>Low</v>
      </c>
      <c r="K25" s="42"/>
    </row>
    <row r="27" spans="1:11" x14ac:dyDescent="0.25">
      <c r="A27" s="3" t="s">
        <v>137</v>
      </c>
    </row>
    <row r="28" spans="1:11" x14ac:dyDescent="0.25">
      <c r="A28" s="24" t="s">
        <v>138</v>
      </c>
      <c r="C28" s="38">
        <f>COUNTA(A6:A25)</f>
        <v>20</v>
      </c>
    </row>
    <row r="29" spans="1:11" x14ac:dyDescent="0.25">
      <c r="A29" s="24" t="s">
        <v>139</v>
      </c>
      <c r="C29" s="38">
        <f>COUNTIF(J6:J25,"&lt;&gt;")</f>
        <v>20</v>
      </c>
    </row>
    <row r="30" spans="1:11" x14ac:dyDescent="0.25">
      <c r="A30" s="24" t="s">
        <v>140</v>
      </c>
      <c r="C30" s="38">
        <f>MAX(I6:I25)</f>
        <v>81.900000000000006</v>
      </c>
    </row>
    <row r="31" spans="1:11" x14ac:dyDescent="0.25">
      <c r="A31" s="24" t="s">
        <v>141</v>
      </c>
      <c r="C31" s="38">
        <f>COUNTIF(J6:J25,"High")+COUNTIF(J6:J25,"Severe")</f>
        <v>4</v>
      </c>
    </row>
    <row r="33" spans="1:1" x14ac:dyDescent="0.25">
      <c r="A33" s="2" t="s">
        <v>142</v>
      </c>
    </row>
  </sheetData>
  <conditionalFormatting sqref="A6:K25">
    <cfRule type="expression" dxfId="4" priority="1">
      <formula>$J6="Low"</formula>
    </cfRule>
    <cfRule type="expression" dxfId="3" priority="2">
      <formula>$J6="Guarded"</formula>
    </cfRule>
    <cfRule type="expression" dxfId="2" priority="3">
      <formula>$J6="Elevated"</formula>
    </cfRule>
    <cfRule type="expression" dxfId="1" priority="4">
      <formula>$J6="High"</formula>
    </cfRule>
    <cfRule type="expression" dxfId="0" priority="5">
      <formula>$J6="Severe"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0"/>
  <sheetViews>
    <sheetView showGridLines="0" workbookViewId="0"/>
  </sheetViews>
  <sheetFormatPr defaultRowHeight="15" x14ac:dyDescent="0.25"/>
  <cols>
    <col min="1" max="1" width="3" customWidth="1"/>
    <col min="2" max="2" width="5" customWidth="1"/>
    <col min="3" max="4" width="44" customWidth="1"/>
    <col min="5" max="5" width="52" customWidth="1"/>
  </cols>
  <sheetData>
    <row r="2" spans="2:5" ht="18" x14ac:dyDescent="0.25">
      <c r="B2" s="1" t="s">
        <v>143</v>
      </c>
    </row>
    <row r="3" spans="2:5" x14ac:dyDescent="0.25">
      <c r="B3" s="2" t="s">
        <v>144</v>
      </c>
    </row>
    <row r="5" spans="2:5" x14ac:dyDescent="0.25">
      <c r="B5" s="5" t="s">
        <v>145</v>
      </c>
      <c r="C5" s="5" t="s">
        <v>146</v>
      </c>
      <c r="D5" s="5" t="s">
        <v>147</v>
      </c>
      <c r="E5" s="5" t="s">
        <v>148</v>
      </c>
    </row>
    <row r="6" spans="2:5" ht="30" customHeight="1" x14ac:dyDescent="0.25">
      <c r="B6" s="43">
        <v>1</v>
      </c>
      <c r="C6" s="44" t="s">
        <v>149</v>
      </c>
      <c r="D6" s="44" t="s">
        <v>150</v>
      </c>
      <c r="E6" s="44" t="s">
        <v>151</v>
      </c>
    </row>
    <row r="7" spans="2:5" ht="30" customHeight="1" x14ac:dyDescent="0.25">
      <c r="B7" s="43">
        <v>2</v>
      </c>
      <c r="C7" s="44" t="s">
        <v>152</v>
      </c>
      <c r="D7" s="44" t="s">
        <v>153</v>
      </c>
      <c r="E7" s="44" t="s">
        <v>154</v>
      </c>
    </row>
    <row r="8" spans="2:5" ht="30" customHeight="1" x14ac:dyDescent="0.25">
      <c r="B8" s="43">
        <v>3</v>
      </c>
      <c r="C8" s="44" t="s">
        <v>155</v>
      </c>
      <c r="D8" s="44" t="s">
        <v>156</v>
      </c>
      <c r="E8" s="44" t="s">
        <v>157</v>
      </c>
    </row>
    <row r="9" spans="2:5" ht="30" customHeight="1" x14ac:dyDescent="0.25">
      <c r="B9" s="43">
        <v>4</v>
      </c>
      <c r="C9" s="44" t="s">
        <v>158</v>
      </c>
      <c r="D9" s="44" t="s">
        <v>159</v>
      </c>
      <c r="E9" s="44" t="s">
        <v>160</v>
      </c>
    </row>
    <row r="10" spans="2:5" ht="30" customHeight="1" x14ac:dyDescent="0.25">
      <c r="B10" s="43">
        <v>5</v>
      </c>
      <c r="C10" s="44" t="s">
        <v>161</v>
      </c>
      <c r="D10" s="44" t="s">
        <v>162</v>
      </c>
      <c r="E10" s="44" t="s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Before</vt:lpstr>
      <vt:lpstr>Rules</vt:lpstr>
      <vt:lpstr>Risk Index</vt:lpstr>
      <vt:lpstr>Change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 Nocito</cp:lastModifiedBy>
  <dcterms:created xsi:type="dcterms:W3CDTF">2026-08-03T13:13:58Z</dcterms:created>
  <dcterms:modified xsi:type="dcterms:W3CDTF">2026-08-03T13:14:16Z</dcterms:modified>
</cp:coreProperties>
</file>